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D5E772-1BEB-4990-9EDD-6B938BFB36E4}" xr6:coauthVersionLast="45" xr6:coauthVersionMax="45" xr10:uidLastSave="{00000000-0000-0000-0000-000000000000}"/>
  <bookViews>
    <workbookView xWindow="-110" yWindow="-110" windowWidth="19420" windowHeight="10420" xr2:uid="{59E561B8-248D-4B2D-8D1C-146969D205B6}"/>
  </bookViews>
  <sheets>
    <sheet name="Facade" sheetId="2" r:id="rId1"/>
    <sheet name="Roof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 l="1"/>
  <c r="E34" i="2" s="1"/>
  <c r="L31" i="2"/>
  <c r="E31" i="2"/>
  <c r="L30" i="2"/>
  <c r="L29" i="2"/>
  <c r="E29" i="2"/>
  <c r="L28" i="2"/>
  <c r="E28" i="2"/>
  <c r="L26" i="2"/>
  <c r="E21" i="2"/>
  <c r="E24" i="2" s="1"/>
  <c r="A21" i="2"/>
  <c r="E20" i="2"/>
  <c r="E19" i="2"/>
  <c r="E18" i="2"/>
  <c r="L17" i="2"/>
  <c r="E17" i="2"/>
  <c r="L16" i="2"/>
  <c r="E15" i="2"/>
  <c r="E14" i="2"/>
  <c r="E12" i="2"/>
  <c r="E13" i="2" s="1"/>
  <c r="L13" i="2" s="1"/>
  <c r="L11" i="2"/>
  <c r="E11" i="2"/>
  <c r="E39" i="1"/>
  <c r="L38" i="1"/>
  <c r="E38" i="1"/>
  <c r="L37" i="1"/>
  <c r="L36" i="1"/>
  <c r="E35" i="1"/>
  <c r="E34" i="1"/>
  <c r="L33" i="1"/>
  <c r="E32" i="1"/>
  <c r="L31" i="1"/>
  <c r="E31" i="1"/>
  <c r="L30" i="1"/>
  <c r="L29" i="1"/>
  <c r="E29" i="1"/>
  <c r="L28" i="1"/>
  <c r="E28" i="1"/>
  <c r="D28" i="1"/>
  <c r="L27" i="1"/>
  <c r="A27" i="1"/>
  <c r="A33" i="1" s="1"/>
  <c r="E26" i="1"/>
  <c r="L24" i="1"/>
  <c r="E24" i="1"/>
  <c r="E23" i="1"/>
  <c r="E22" i="1"/>
  <c r="E21" i="1"/>
  <c r="L20" i="1"/>
  <c r="A20" i="1"/>
  <c r="L18" i="1"/>
  <c r="E18" i="1"/>
  <c r="E19" i="1" s="1"/>
  <c r="E17" i="1"/>
  <c r="E16" i="1"/>
  <c r="L16" i="1" s="1"/>
  <c r="E15" i="1"/>
  <c r="L14" i="1"/>
  <c r="E14" i="1"/>
  <c r="L13" i="1"/>
  <c r="E13" i="1"/>
  <c r="E12" i="1"/>
  <c r="L12" i="1" s="1"/>
  <c r="L11" i="1"/>
  <c r="E11" i="1"/>
  <c r="L10" i="1"/>
  <c r="L19" i="2" l="1"/>
  <c r="L12" i="2"/>
  <c r="L34" i="2"/>
  <c r="L14" i="2"/>
  <c r="L10" i="2"/>
  <c r="L15" i="2"/>
  <c r="L18" i="2"/>
  <c r="L20" i="2"/>
  <c r="L21" i="2"/>
  <c r="E23" i="2"/>
  <c r="L33" i="2"/>
  <c r="E22" i="2"/>
  <c r="E25" i="2"/>
  <c r="L25" i="1"/>
  <c r="L17" i="1"/>
  <c r="K41" i="1"/>
  <c r="L22" i="1"/>
  <c r="L19" i="1"/>
  <c r="L34" i="1"/>
  <c r="L21" i="1"/>
  <c r="L39" i="1"/>
  <c r="L15" i="1"/>
  <c r="L23" i="1"/>
  <c r="L26" i="1"/>
  <c r="L23" i="2" l="1"/>
  <c r="L24" i="2"/>
  <c r="L25" i="2"/>
  <c r="G36" i="2"/>
  <c r="L37" i="2" s="1"/>
  <c r="L41" i="1"/>
  <c r="L43" i="1" s="1"/>
  <c r="L35" i="1"/>
  <c r="L32" i="1"/>
  <c r="G41" i="1"/>
  <c r="L42" i="1" s="1"/>
  <c r="I41" i="1"/>
  <c r="I36" i="2" l="1"/>
  <c r="L22" i="2"/>
  <c r="L36" i="2" s="1"/>
  <c r="L38" i="2" s="1"/>
  <c r="K36" i="2"/>
  <c r="L44" i="1"/>
  <c r="L45" i="1" s="1"/>
  <c r="L39" i="2" l="1"/>
  <c r="L40" i="2" s="1"/>
  <c r="L46" i="1"/>
  <c r="L47" i="1" s="1"/>
  <c r="L41" i="2" l="1"/>
  <c r="L42" i="2" s="1"/>
  <c r="L48" i="1"/>
  <c r="L49" i="1" s="1"/>
  <c r="L43" i="2" l="1"/>
  <c r="L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34" authorId="0" shapeId="0" xr:uid="{FA9489C0-A935-47FA-936B-25E8268558F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სავარაუდოთ 2 თვეზე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admin</author>
  </authors>
  <commentList>
    <comment ref="B14" authorId="0" shapeId="0" xr:uid="{6519FED3-C5C1-4A3E-84BD-33A77C22B8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თუ საჭიროა?</t>
        </r>
      </text>
    </comment>
    <comment ref="E16" authorId="1" shapeId="0" xr:uid="{24BEEE17-5179-4A4C-B942-C252C2660E9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????VANOS sEVAKITXOT</t>
        </r>
      </text>
    </comment>
  </commentList>
</comments>
</file>

<file path=xl/sharedStrings.xml><?xml version="1.0" encoding="utf-8"?>
<sst xmlns="http://schemas.openxmlformats.org/spreadsheetml/2006/main" count="238" uniqueCount="128">
  <si>
    <t>აბ-2 კორპუსის მოსაპირკეთებელი სამუშაოები</t>
  </si>
  <si>
    <t>Roofing works</t>
  </si>
  <si>
    <t>#</t>
  </si>
  <si>
    <t>სამუშაოთა დასახელება</t>
  </si>
  <si>
    <t>Description</t>
  </si>
  <si>
    <t>Dimention</t>
  </si>
  <si>
    <t>Total</t>
  </si>
  <si>
    <t>Material</t>
  </si>
  <si>
    <t>Salary</t>
  </si>
  <si>
    <t>Technique</t>
  </si>
  <si>
    <t>SUM</t>
  </si>
  <si>
    <t>ერთ.ფასი
unit price</t>
  </si>
  <si>
    <t>სულ
total</t>
  </si>
  <si>
    <t xml:space="preserve">4. სახურავი </t>
  </si>
  <si>
    <t>Roof</t>
  </si>
  <si>
    <t>სახურავზე თბოიზოლაციის მოწყობა ქვაბამბით 15 სმ</t>
  </si>
  <si>
    <t>Arrangement of thermal insulation of the roof with 15 cm rockwool</t>
  </si>
  <si>
    <t>მ²</t>
  </si>
  <si>
    <t>შრომის დანახარჯი</t>
  </si>
  <si>
    <t>labor cost</t>
  </si>
  <si>
    <t>მ³</t>
  </si>
  <si>
    <t>ორთქლიზოლაციის ფენის მოწყობა (2 ფენა)</t>
  </si>
  <si>
    <t>Arrangement of Vaporization layer (2 layers)</t>
  </si>
  <si>
    <t>მ2</t>
  </si>
  <si>
    <t>ქვაბამბის  ფილები 10+5 სმ</t>
  </si>
  <si>
    <t>Rockwool 10 + 5 cm</t>
  </si>
  <si>
    <t>წებო ცემენტი</t>
  </si>
  <si>
    <t>Glue cement</t>
  </si>
  <si>
    <t>კგ</t>
  </si>
  <si>
    <t>სხვა მასალა</t>
  </si>
  <si>
    <t>Other material</t>
  </si>
  <si>
    <t>ლარი</t>
  </si>
  <si>
    <t>სახურავზე მოჭიმვის მოწყობა ქვიშა-ცემენტის ხსნარით 180 მმ-ზე ქანობით</t>
  </si>
  <si>
    <t>Arranging the roof with sand-cement solution with a slope of 180 mm</t>
  </si>
  <si>
    <t>ქვიშა-ცემენტის ხსნარი მ100</t>
  </si>
  <si>
    <t>Sand-cement solution m100</t>
  </si>
  <si>
    <t>ორი ფენა  ჰიდროიზოლაციის მოწყობა(პარაპეტის შიდა კედლებით)</t>
  </si>
  <si>
    <t>Arrangement of two layers of hydroinsulation (with inner walls of the parapet)</t>
  </si>
  <si>
    <t>შრომის დანახარჯები</t>
  </si>
  <si>
    <t>Labor costs</t>
  </si>
  <si>
    <t xml:space="preserve"> I ფენა უნიფლექსი</t>
  </si>
  <si>
    <t xml:space="preserve">  I layer Uniflex</t>
  </si>
  <si>
    <t xml:space="preserve"> II ფენა უნიფლექსი</t>
  </si>
  <si>
    <t xml:space="preserve">  II layer Uniflex</t>
  </si>
  <si>
    <t>ბითუმის მასტიკა ბენზინის ბაზაზე</t>
  </si>
  <si>
    <t>Primer</t>
  </si>
  <si>
    <t>საჰაეროების  მოწყობა</t>
  </si>
  <si>
    <t>Aerators</t>
  </si>
  <si>
    <t>ცალი</t>
  </si>
  <si>
    <t>გაზი</t>
  </si>
  <si>
    <t>Gas</t>
  </si>
  <si>
    <t>პარაპეტის ქუდის შეფუთვა დაფერილი თუნუქით სისქით 0,5 მმ.</t>
  </si>
  <si>
    <t>Wrapping the parapet  with painted tin thickness of 0.5 mm.</t>
  </si>
  <si>
    <t>გ.მ</t>
  </si>
  <si>
    <t>თუნუქი ფურცლოვანი  სისქით 0,5 მმ.</t>
  </si>
  <si>
    <t>Tin with a sheet thickness of 0.5 mm.</t>
  </si>
  <si>
    <t>ხის მასალა</t>
  </si>
  <si>
    <t>wood material</t>
  </si>
  <si>
    <t>მ3</t>
  </si>
  <si>
    <t>თვითმჭრელი ლურსმანი</t>
  </si>
  <si>
    <t>Self-tapping nail</t>
  </si>
  <si>
    <t>წყალსაწრეტი მილების და ღარების მოწყობა</t>
  </si>
  <si>
    <t>Arrangement of rain water pipes</t>
  </si>
  <si>
    <t>გრძ.მ</t>
  </si>
  <si>
    <t>წყალსაწრეტი მილი</t>
  </si>
  <si>
    <t>Rain water pipes</t>
  </si>
  <si>
    <t>მუხლი</t>
  </si>
  <si>
    <t>Article</t>
  </si>
  <si>
    <t>ძაბრი</t>
  </si>
  <si>
    <t>Strain</t>
  </si>
  <si>
    <t>სამაგრი</t>
  </si>
  <si>
    <t>Screw</t>
  </si>
  <si>
    <t>ჯამი</t>
  </si>
  <si>
    <t xml:space="preserve">სატრანსპორტო ხარჯი </t>
  </si>
  <si>
    <t>Transport expencies</t>
  </si>
  <si>
    <t>ზედნადები ხარჯები</t>
  </si>
  <si>
    <t>Overhead costs</t>
  </si>
  <si>
    <t>გეგმიური დაგროვება</t>
  </si>
  <si>
    <t>Profit</t>
  </si>
  <si>
    <t>დღგ</t>
  </si>
  <si>
    <t>VAT</t>
  </si>
  <si>
    <t>TOTAL</t>
  </si>
  <si>
    <t>ფასადის მოსაპირკეთებელი სამუშაოები
Façade works</t>
  </si>
  <si>
    <t>Mechanisms</t>
  </si>
  <si>
    <t>ფასადი</t>
  </si>
  <si>
    <t>Facade</t>
  </si>
  <si>
    <t>ფასადის კედლებზე თბოიზოლაცის მოწყობა ქვა-ბამბის ფილებით 10სმ</t>
  </si>
  <si>
    <t>Arrangement of thermal insulation on the facade walls with rockwool 10 cm</t>
  </si>
  <si>
    <t>m2</t>
  </si>
  <si>
    <t>m3</t>
  </si>
  <si>
    <t>ქვაბამბის  ფილები 10 სმ</t>
  </si>
  <si>
    <t>Rockwool 10 cm</t>
  </si>
  <si>
    <t xml:space="preserve">ბადე </t>
  </si>
  <si>
    <t xml:space="preserve">mesh  </t>
  </si>
  <si>
    <t>წებო ცემენტი ყინვაგამძლე</t>
  </si>
  <si>
    <t xml:space="preserve">Glue cement </t>
  </si>
  <si>
    <t>KG</t>
  </si>
  <si>
    <t>GEL</t>
  </si>
  <si>
    <t>ფასადის  შელესვა ქვ/ცემენტის ხსნარით  ლითონის ბადეზე ნაოთხალების გათვალისწინებით</t>
  </si>
  <si>
    <t>Facade plastering with a solution of sand / cement,on the metal mesh</t>
  </si>
  <si>
    <t>შრომითი რესურსები</t>
  </si>
  <si>
    <t>Labor resources</t>
  </si>
  <si>
    <t>ცემენტის ხსნარი</t>
  </si>
  <si>
    <t>cement</t>
  </si>
  <si>
    <t>ბადე `რაბიცა~</t>
  </si>
  <si>
    <t>mesh rabica</t>
  </si>
  <si>
    <t>სხვა ხარჯები</t>
  </si>
  <si>
    <t>Other expenses</t>
  </si>
  <si>
    <t>ფასადის დამუშავება შეღებვა "მიუნხენის" ბათქაშით</t>
  </si>
  <si>
    <t>Facade treatment painting with "Munich" plaster</t>
  </si>
  <si>
    <t>საფასადე ფითხი</t>
  </si>
  <si>
    <t>plastering material</t>
  </si>
  <si>
    <t>ბათქაში მიუნხენი</t>
  </si>
  <si>
    <t>Plaster Munich</t>
  </si>
  <si>
    <t>ლითონის კონსტრუქციებით საქვბეების გადახურვის კარკასის მოწყობა</t>
  </si>
  <si>
    <t>Arrangement of boiler room roofing with metal constructions</t>
  </si>
  <si>
    <t>T</t>
  </si>
  <si>
    <t>OSB ფილებით გადახურვის მოწყობა სქვაბეების სახურავზე</t>
  </si>
  <si>
    <t xml:space="preserve">Arranging the boiler room roof with OSB  </t>
  </si>
  <si>
    <t>ხის სტრუქტურიანი მასალა</t>
  </si>
  <si>
    <t>Wood structural material</t>
  </si>
  <si>
    <t>ხის ნივნივები</t>
  </si>
  <si>
    <t>Wood baskets</t>
  </si>
  <si>
    <t>ინვენტარული ხარაჩოს მოწყობა -დაშლა</t>
  </si>
  <si>
    <t xml:space="preserve">Installation/dismantling of  inventory scaffolding </t>
  </si>
  <si>
    <t>ინვენტარული ხარაჩოს არენდა</t>
  </si>
  <si>
    <t>Inventory scaffolding rent</t>
  </si>
  <si>
    <t>Brand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</si>
</sst>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GEL]\ * #,##0.00_);_([$GEL]\ * \(#,##0.00\);_([$GEL]\ * &quot;-&quot;??_);_(@_)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u val="double"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u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b/>
      <u val="singleAccounting"/>
      <sz val="11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1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3" xfId="5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9" fontId="6" fillId="0" borderId="3" xfId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/>
    <xf numFmtId="164" fontId="6" fillId="0" borderId="3" xfId="0" applyNumberFormat="1" applyFont="1" applyBorder="1" applyAlignment="1">
      <alignment wrapText="1"/>
    </xf>
    <xf numFmtId="164" fontId="6" fillId="0" borderId="3" xfId="4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3" xfId="4" applyNumberFormat="1" applyFont="1" applyFill="1" applyBorder="1" applyAlignment="1">
      <alignment horizontal="center" vertical="center"/>
    </xf>
    <xf numFmtId="164" fontId="6" fillId="0" borderId="3" xfId="4" applyNumberFormat="1" applyFont="1" applyFill="1" applyBorder="1" applyAlignment="1">
      <alignment horizontal="center" vertical="center"/>
    </xf>
    <xf numFmtId="164" fontId="6" fillId="0" borderId="3" xfId="4" applyNumberFormat="1" applyFont="1" applyFill="1" applyBorder="1" applyAlignment="1">
      <alignment horizontal="center" vertical="center" wrapText="1"/>
    </xf>
    <xf numFmtId="164" fontId="6" fillId="0" borderId="3" xfId="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5" xfId="4" applyNumberFormat="1" applyFont="1" applyFill="1" applyBorder="1" applyAlignment="1">
      <alignment horizontal="center" vertical="center"/>
    </xf>
  </cellXfs>
  <cellStyles count="6">
    <cellStyle name="Comma 17" xfId="4" xr:uid="{D87A256F-8295-4D75-A1AB-4F92ACE61A8D}"/>
    <cellStyle name="Normal" xfId="0" builtinId="0"/>
    <cellStyle name="Normal_gare wyalsadfenigagarini 10" xfId="5" xr:uid="{B6B5AC47-36BD-4BA5-A0F5-712E9D9F528F}"/>
    <cellStyle name="Normal_gare wyalsadfenigagarini 2_SMSH2008-IIkv ." xfId="2" xr:uid="{9901EC42-2022-47A8-A5FE-07F514DD7F81}"/>
    <cellStyle name="Percent" xfId="1" builtinId="5"/>
    <cellStyle name="Percent 3" xfId="3" xr:uid="{EF1D140E-ABD3-41B5-9CAF-F77FEA311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A48D-48F8-4DAC-B43E-0F2DDCF56DB3}">
  <dimension ref="A1:M44"/>
  <sheetViews>
    <sheetView tabSelected="1" zoomScale="60" zoomScaleNormal="60" workbookViewId="0">
      <selection activeCell="A26" sqref="A26:XFD45"/>
    </sheetView>
  </sheetViews>
  <sheetFormatPr defaultColWidth="9.1796875" defaultRowHeight="14.5" x14ac:dyDescent="0.35"/>
  <cols>
    <col min="1" max="1" width="4.81640625" style="2" customWidth="1"/>
    <col min="2" max="3" width="35.26953125" style="2" customWidth="1"/>
    <col min="4" max="5" width="15.7265625" style="2" customWidth="1"/>
    <col min="6" max="6" width="15.7265625" style="31" customWidth="1"/>
    <col min="7" max="7" width="17.26953125" style="31" customWidth="1"/>
    <col min="8" max="8" width="15.7265625" style="31" customWidth="1"/>
    <col min="9" max="9" width="17" style="31" customWidth="1"/>
    <col min="10" max="11" width="15.7265625" style="31" customWidth="1"/>
    <col min="12" max="13" width="19.81640625" style="31" customWidth="1"/>
    <col min="14" max="16384" width="9.1796875" style="2"/>
  </cols>
  <sheetData>
    <row r="1" spans="1:13" ht="36.65" customHeight="1" x14ac:dyDescent="0.3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</row>
    <row r="2" spans="1:13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7"/>
      <c r="M2" s="7"/>
    </row>
    <row r="3" spans="1:13" ht="16" x14ac:dyDescent="0.35">
      <c r="A3" s="4"/>
      <c r="B3" s="5"/>
      <c r="C3" s="5"/>
      <c r="D3" s="5"/>
      <c r="E3" s="5"/>
      <c r="F3" s="7"/>
      <c r="G3" s="7"/>
      <c r="H3" s="7"/>
      <c r="I3" s="7"/>
      <c r="J3" s="3"/>
      <c r="K3" s="8"/>
      <c r="L3" s="33"/>
      <c r="M3" s="33"/>
    </row>
    <row r="4" spans="1:13" x14ac:dyDescent="0.35">
      <c r="A4" s="45" t="s">
        <v>2</v>
      </c>
      <c r="B4" s="46" t="s">
        <v>3</v>
      </c>
      <c r="C4" s="46" t="s">
        <v>4</v>
      </c>
      <c r="D4" s="47" t="s">
        <v>5</v>
      </c>
      <c r="E4" s="48" t="s">
        <v>6</v>
      </c>
      <c r="F4" s="49" t="s">
        <v>7</v>
      </c>
      <c r="G4" s="49"/>
      <c r="H4" s="49" t="s">
        <v>8</v>
      </c>
      <c r="I4" s="49"/>
      <c r="J4" s="50" t="s">
        <v>83</v>
      </c>
      <c r="K4" s="50"/>
      <c r="L4" s="42" t="s">
        <v>10</v>
      </c>
      <c r="M4" s="42" t="s">
        <v>127</v>
      </c>
    </row>
    <row r="5" spans="1:13" x14ac:dyDescent="0.35">
      <c r="A5" s="45"/>
      <c r="B5" s="46"/>
      <c r="C5" s="46"/>
      <c r="D5" s="47"/>
      <c r="E5" s="48"/>
      <c r="F5" s="49"/>
      <c r="G5" s="49"/>
      <c r="H5" s="49"/>
      <c r="I5" s="49"/>
      <c r="J5" s="50"/>
      <c r="K5" s="50"/>
      <c r="L5" s="42"/>
      <c r="M5" s="42"/>
    </row>
    <row r="6" spans="1:13" x14ac:dyDescent="0.35">
      <c r="A6" s="45"/>
      <c r="B6" s="46"/>
      <c r="C6" s="46"/>
      <c r="D6" s="47"/>
      <c r="E6" s="48"/>
      <c r="F6" s="51" t="s">
        <v>11</v>
      </c>
      <c r="G6" s="51" t="s">
        <v>12</v>
      </c>
      <c r="H6" s="51" t="s">
        <v>11</v>
      </c>
      <c r="I6" s="51" t="s">
        <v>12</v>
      </c>
      <c r="J6" s="51" t="s">
        <v>11</v>
      </c>
      <c r="K6" s="51" t="s">
        <v>12</v>
      </c>
      <c r="L6" s="42"/>
      <c r="M6" s="42"/>
    </row>
    <row r="7" spans="1:13" x14ac:dyDescent="0.35">
      <c r="A7" s="45"/>
      <c r="B7" s="46"/>
      <c r="C7" s="46"/>
      <c r="D7" s="47"/>
      <c r="E7" s="48"/>
      <c r="F7" s="51"/>
      <c r="G7" s="51"/>
      <c r="H7" s="51"/>
      <c r="I7" s="51"/>
      <c r="J7" s="51"/>
      <c r="K7" s="51"/>
      <c r="L7" s="42"/>
      <c r="M7" s="42"/>
    </row>
    <row r="8" spans="1:13" x14ac:dyDescent="0.35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34">
        <v>11</v>
      </c>
      <c r="M8" s="34"/>
    </row>
    <row r="9" spans="1:13" x14ac:dyDescent="0.35">
      <c r="A9" s="11"/>
      <c r="B9" s="35" t="s">
        <v>84</v>
      </c>
      <c r="C9" s="35" t="s">
        <v>85</v>
      </c>
      <c r="D9" s="12"/>
      <c r="E9" s="12"/>
      <c r="F9" s="13"/>
      <c r="G9" s="14"/>
      <c r="H9" s="14"/>
      <c r="I9" s="14"/>
      <c r="J9" s="14"/>
      <c r="K9" s="14"/>
      <c r="L9" s="36"/>
      <c r="M9" s="36"/>
    </row>
    <row r="10" spans="1:13" ht="43.5" x14ac:dyDescent="0.35">
      <c r="A10" s="21">
        <v>32</v>
      </c>
      <c r="B10" s="15" t="s">
        <v>86</v>
      </c>
      <c r="C10" s="15" t="s">
        <v>87</v>
      </c>
      <c r="D10" s="10" t="s">
        <v>88</v>
      </c>
      <c r="E10" s="10">
        <v>1923.8</v>
      </c>
      <c r="F10" s="16"/>
      <c r="G10" s="14"/>
      <c r="H10" s="16"/>
      <c r="I10" s="14"/>
      <c r="J10" s="16"/>
      <c r="K10" s="14"/>
      <c r="L10" s="36">
        <f t="shared" ref="L10:L25" si="0">K10+I10+G10</f>
        <v>0</v>
      </c>
      <c r="M10" s="36"/>
    </row>
    <row r="11" spans="1:13" x14ac:dyDescent="0.35">
      <c r="A11" s="11"/>
      <c r="B11" s="17" t="s">
        <v>18</v>
      </c>
      <c r="C11" s="17" t="s">
        <v>19</v>
      </c>
      <c r="D11" s="12" t="s">
        <v>89</v>
      </c>
      <c r="E11" s="12">
        <f>E10</f>
        <v>1923.8</v>
      </c>
      <c r="F11" s="14"/>
      <c r="G11" s="14"/>
      <c r="H11" s="14"/>
      <c r="I11" s="14"/>
      <c r="J11" s="14"/>
      <c r="K11" s="14"/>
      <c r="L11" s="36">
        <f t="shared" si="0"/>
        <v>0</v>
      </c>
      <c r="M11" s="36"/>
    </row>
    <row r="12" spans="1:13" x14ac:dyDescent="0.35">
      <c r="A12" s="11"/>
      <c r="B12" s="17" t="s">
        <v>90</v>
      </c>
      <c r="C12" s="17" t="s">
        <v>91</v>
      </c>
      <c r="D12" s="12" t="s">
        <v>88</v>
      </c>
      <c r="E12" s="19">
        <f>E10*1.02</f>
        <v>1962.2760000000001</v>
      </c>
      <c r="F12" s="14"/>
      <c r="G12" s="14"/>
      <c r="H12" s="14"/>
      <c r="I12" s="14"/>
      <c r="J12" s="14"/>
      <c r="K12" s="14"/>
      <c r="L12" s="36">
        <f t="shared" si="0"/>
        <v>0</v>
      </c>
      <c r="M12" s="36"/>
    </row>
    <row r="13" spans="1:13" x14ac:dyDescent="0.35">
      <c r="A13" s="11"/>
      <c r="B13" s="17" t="s">
        <v>92</v>
      </c>
      <c r="C13" s="17" t="s">
        <v>93</v>
      </c>
      <c r="D13" s="12" t="s">
        <v>88</v>
      </c>
      <c r="E13" s="19">
        <f>E12</f>
        <v>1962.2760000000001</v>
      </c>
      <c r="F13" s="14"/>
      <c r="G13" s="14"/>
      <c r="H13" s="14"/>
      <c r="I13" s="14"/>
      <c r="J13" s="14"/>
      <c r="K13" s="14"/>
      <c r="L13" s="36">
        <f t="shared" si="0"/>
        <v>0</v>
      </c>
      <c r="M13" s="36"/>
    </row>
    <row r="14" spans="1:13" x14ac:dyDescent="0.35">
      <c r="A14" s="11"/>
      <c r="B14" s="17" t="s">
        <v>94</v>
      </c>
      <c r="C14" s="17" t="s">
        <v>95</v>
      </c>
      <c r="D14" s="12" t="s">
        <v>96</v>
      </c>
      <c r="E14" s="19">
        <f>E10*6</f>
        <v>11542.8</v>
      </c>
      <c r="F14" s="14"/>
      <c r="G14" s="14"/>
      <c r="H14" s="14"/>
      <c r="I14" s="14"/>
      <c r="J14" s="14"/>
      <c r="K14" s="14"/>
      <c r="L14" s="36">
        <f t="shared" si="0"/>
        <v>0</v>
      </c>
      <c r="M14" s="36"/>
    </row>
    <row r="15" spans="1:13" x14ac:dyDescent="0.35">
      <c r="A15" s="11"/>
      <c r="B15" s="17" t="s">
        <v>29</v>
      </c>
      <c r="C15" s="17" t="s">
        <v>30</v>
      </c>
      <c r="D15" s="12" t="s">
        <v>97</v>
      </c>
      <c r="E15" s="19">
        <f>E10*0.014</f>
        <v>26.933199999999999</v>
      </c>
      <c r="F15" s="14"/>
      <c r="G15" s="14"/>
      <c r="H15" s="14"/>
      <c r="I15" s="14"/>
      <c r="J15" s="14"/>
      <c r="K15" s="14"/>
      <c r="L15" s="36">
        <f t="shared" si="0"/>
        <v>0</v>
      </c>
      <c r="M15" s="36"/>
    </row>
    <row r="16" spans="1:13" ht="43.5" x14ac:dyDescent="0.35">
      <c r="A16" s="10">
        <v>33</v>
      </c>
      <c r="B16" s="15" t="s">
        <v>98</v>
      </c>
      <c r="C16" s="15" t="s">
        <v>99</v>
      </c>
      <c r="D16" s="10" t="s">
        <v>88</v>
      </c>
      <c r="E16" s="10">
        <v>1381.7</v>
      </c>
      <c r="F16" s="14"/>
      <c r="G16" s="14"/>
      <c r="H16" s="14"/>
      <c r="I16" s="14"/>
      <c r="J16" s="14"/>
      <c r="K16" s="14"/>
      <c r="L16" s="36">
        <f t="shared" si="0"/>
        <v>0</v>
      </c>
      <c r="M16" s="36"/>
    </row>
    <row r="17" spans="1:13" x14ac:dyDescent="0.35">
      <c r="A17" s="12"/>
      <c r="B17" s="17" t="s">
        <v>100</v>
      </c>
      <c r="C17" s="17" t="s">
        <v>101</v>
      </c>
      <c r="D17" s="12" t="s">
        <v>88</v>
      </c>
      <c r="E17" s="12">
        <f>E16</f>
        <v>1381.7</v>
      </c>
      <c r="F17" s="14"/>
      <c r="G17" s="14"/>
      <c r="H17" s="14"/>
      <c r="I17" s="14"/>
      <c r="J17" s="14"/>
      <c r="K17" s="14"/>
      <c r="L17" s="36">
        <f t="shared" si="0"/>
        <v>0</v>
      </c>
      <c r="M17" s="36"/>
    </row>
    <row r="18" spans="1:13" x14ac:dyDescent="0.35">
      <c r="A18" s="12"/>
      <c r="B18" s="17" t="s">
        <v>102</v>
      </c>
      <c r="C18" s="17" t="s">
        <v>103</v>
      </c>
      <c r="D18" s="12" t="s">
        <v>89</v>
      </c>
      <c r="E18" s="19">
        <f>E16*0.0383</f>
        <v>52.919110000000003</v>
      </c>
      <c r="F18" s="14"/>
      <c r="G18" s="14"/>
      <c r="H18" s="14"/>
      <c r="I18" s="14"/>
      <c r="J18" s="14"/>
      <c r="K18" s="14"/>
      <c r="L18" s="36">
        <f t="shared" si="0"/>
        <v>0</v>
      </c>
      <c r="M18" s="36"/>
    </row>
    <row r="19" spans="1:13" x14ac:dyDescent="0.35">
      <c r="A19" s="12"/>
      <c r="B19" s="17" t="s">
        <v>104</v>
      </c>
      <c r="C19" s="17" t="s">
        <v>105</v>
      </c>
      <c r="D19" s="12" t="s">
        <v>88</v>
      </c>
      <c r="E19" s="19">
        <f>E16*1.02</f>
        <v>1409.3340000000001</v>
      </c>
      <c r="F19" s="14"/>
      <c r="G19" s="14"/>
      <c r="H19" s="14"/>
      <c r="I19" s="14"/>
      <c r="J19" s="14"/>
      <c r="K19" s="14"/>
      <c r="L19" s="36">
        <f t="shared" si="0"/>
        <v>0</v>
      </c>
      <c r="M19" s="36"/>
    </row>
    <row r="20" spans="1:13" x14ac:dyDescent="0.35">
      <c r="A20" s="12"/>
      <c r="B20" s="17" t="s">
        <v>106</v>
      </c>
      <c r="C20" s="17" t="s">
        <v>107</v>
      </c>
      <c r="D20" s="12" t="s">
        <v>97</v>
      </c>
      <c r="E20" s="12">
        <f>E16*0.034</f>
        <v>46.977800000000002</v>
      </c>
      <c r="F20" s="14"/>
      <c r="G20" s="14"/>
      <c r="H20" s="14"/>
      <c r="I20" s="14"/>
      <c r="J20" s="14"/>
      <c r="K20" s="14"/>
      <c r="L20" s="36">
        <f t="shared" si="0"/>
        <v>0</v>
      </c>
      <c r="M20" s="36"/>
    </row>
    <row r="21" spans="1:13" ht="29" x14ac:dyDescent="0.35">
      <c r="A21" s="10">
        <f>A16+1</f>
        <v>34</v>
      </c>
      <c r="B21" s="15" t="s">
        <v>108</v>
      </c>
      <c r="C21" s="15" t="s">
        <v>109</v>
      </c>
      <c r="D21" s="10" t="s">
        <v>88</v>
      </c>
      <c r="E21" s="10">
        <f>E16</f>
        <v>1381.7</v>
      </c>
      <c r="F21" s="37"/>
      <c r="G21" s="14"/>
      <c r="H21" s="16"/>
      <c r="I21" s="14"/>
      <c r="J21" s="16"/>
      <c r="K21" s="14"/>
      <c r="L21" s="36">
        <f t="shared" si="0"/>
        <v>0</v>
      </c>
      <c r="M21" s="36"/>
    </row>
    <row r="22" spans="1:13" x14ac:dyDescent="0.35">
      <c r="A22" s="11"/>
      <c r="B22" s="18" t="s">
        <v>38</v>
      </c>
      <c r="C22" s="18" t="s">
        <v>39</v>
      </c>
      <c r="D22" s="12" t="s">
        <v>88</v>
      </c>
      <c r="E22" s="12">
        <f>E21</f>
        <v>1381.7</v>
      </c>
      <c r="F22" s="14"/>
      <c r="G22" s="14"/>
      <c r="H22" s="14"/>
      <c r="I22" s="14"/>
      <c r="J22" s="14"/>
      <c r="K22" s="14"/>
      <c r="L22" s="36">
        <f t="shared" si="0"/>
        <v>0</v>
      </c>
      <c r="M22" s="36"/>
    </row>
    <row r="23" spans="1:13" x14ac:dyDescent="0.35">
      <c r="A23" s="11"/>
      <c r="B23" s="18" t="s">
        <v>110</v>
      </c>
      <c r="C23" s="18" t="s">
        <v>111</v>
      </c>
      <c r="D23" s="12" t="s">
        <v>96</v>
      </c>
      <c r="E23" s="12">
        <f>E21*0.85</f>
        <v>1174.4449999999999</v>
      </c>
      <c r="F23" s="14"/>
      <c r="G23" s="14"/>
      <c r="H23" s="14"/>
      <c r="I23" s="14"/>
      <c r="J23" s="14"/>
      <c r="K23" s="14"/>
      <c r="L23" s="36">
        <f t="shared" si="0"/>
        <v>0</v>
      </c>
      <c r="M23" s="36"/>
    </row>
    <row r="24" spans="1:13" x14ac:dyDescent="0.35">
      <c r="A24" s="11"/>
      <c r="B24" s="18" t="s">
        <v>112</v>
      </c>
      <c r="C24" s="18" t="s">
        <v>113</v>
      </c>
      <c r="D24" s="12" t="s">
        <v>96</v>
      </c>
      <c r="E24" s="19">
        <f>E21/4</f>
        <v>345.42500000000001</v>
      </c>
      <c r="F24" s="14"/>
      <c r="G24" s="14"/>
      <c r="H24" s="14"/>
      <c r="I24" s="14"/>
      <c r="J24" s="14"/>
      <c r="K24" s="14"/>
      <c r="L24" s="36">
        <f t="shared" si="0"/>
        <v>0</v>
      </c>
      <c r="M24" s="36"/>
    </row>
    <row r="25" spans="1:13" x14ac:dyDescent="0.35">
      <c r="A25" s="11"/>
      <c r="B25" s="18" t="s">
        <v>29</v>
      </c>
      <c r="C25" s="18" t="s">
        <v>30</v>
      </c>
      <c r="D25" s="12" t="s">
        <v>97</v>
      </c>
      <c r="E25" s="12">
        <f>E21*0.07</f>
        <v>96.719000000000008</v>
      </c>
      <c r="F25" s="14"/>
      <c r="G25" s="14"/>
      <c r="H25" s="14"/>
      <c r="I25" s="14"/>
      <c r="J25" s="14"/>
      <c r="K25" s="14"/>
      <c r="L25" s="36">
        <f t="shared" si="0"/>
        <v>0</v>
      </c>
      <c r="M25" s="36"/>
    </row>
    <row r="26" spans="1:13" ht="43.5" x14ac:dyDescent="0.35">
      <c r="A26" s="12"/>
      <c r="B26" s="15" t="s">
        <v>114</v>
      </c>
      <c r="C26" s="15" t="s">
        <v>115</v>
      </c>
      <c r="D26" s="12" t="s">
        <v>116</v>
      </c>
      <c r="E26" s="12">
        <v>5</v>
      </c>
      <c r="F26" s="14"/>
      <c r="G26" s="14"/>
      <c r="H26" s="14"/>
      <c r="I26" s="14"/>
      <c r="J26" s="14"/>
      <c r="K26" s="14"/>
      <c r="L26" s="36">
        <f>K26+I26+G26</f>
        <v>0</v>
      </c>
      <c r="M26" s="36"/>
    </row>
    <row r="27" spans="1:13" ht="29" x14ac:dyDescent="0.35">
      <c r="A27" s="12">
        <v>37</v>
      </c>
      <c r="B27" s="15" t="s">
        <v>117</v>
      </c>
      <c r="C27" s="15" t="s">
        <v>118</v>
      </c>
      <c r="D27" s="12" t="s">
        <v>88</v>
      </c>
      <c r="E27" s="12">
        <v>64.8</v>
      </c>
      <c r="F27" s="14"/>
      <c r="G27" s="14"/>
      <c r="H27" s="14"/>
      <c r="I27" s="14"/>
      <c r="J27" s="14"/>
      <c r="K27" s="14"/>
      <c r="L27" s="36"/>
      <c r="M27" s="36"/>
    </row>
    <row r="28" spans="1:13" x14ac:dyDescent="0.35">
      <c r="A28" s="12"/>
      <c r="B28" s="18" t="s">
        <v>38</v>
      </c>
      <c r="C28" s="18" t="s">
        <v>39</v>
      </c>
      <c r="D28" s="12" t="s">
        <v>88</v>
      </c>
      <c r="E28" s="12">
        <f>E27</f>
        <v>64.8</v>
      </c>
      <c r="F28" s="14"/>
      <c r="G28" s="14"/>
      <c r="H28" s="14"/>
      <c r="I28" s="14"/>
      <c r="J28" s="14"/>
      <c r="K28" s="14"/>
      <c r="L28" s="36">
        <f>K28+I28+G28</f>
        <v>0</v>
      </c>
      <c r="M28" s="36"/>
    </row>
    <row r="29" spans="1:13" x14ac:dyDescent="0.35">
      <c r="A29" s="12"/>
      <c r="B29" s="18" t="s">
        <v>119</v>
      </c>
      <c r="C29" s="18" t="s">
        <v>120</v>
      </c>
      <c r="D29" s="12" t="s">
        <v>88</v>
      </c>
      <c r="E29" s="12">
        <f>E27*1.4</f>
        <v>90.719999999999985</v>
      </c>
      <c r="F29" s="14"/>
      <c r="G29" s="14"/>
      <c r="H29" s="14"/>
      <c r="I29" s="14"/>
      <c r="J29" s="14"/>
      <c r="K29" s="14"/>
      <c r="L29" s="36">
        <f>K29+I29+G29</f>
        <v>0</v>
      </c>
      <c r="M29" s="36"/>
    </row>
    <row r="30" spans="1:13" x14ac:dyDescent="0.35">
      <c r="A30" s="12"/>
      <c r="B30" s="18" t="s">
        <v>121</v>
      </c>
      <c r="C30" s="18" t="s">
        <v>122</v>
      </c>
      <c r="D30" s="12" t="s">
        <v>89</v>
      </c>
      <c r="E30" s="12">
        <v>0.55000000000000004</v>
      </c>
      <c r="F30" s="14"/>
      <c r="G30" s="14"/>
      <c r="H30" s="14"/>
      <c r="I30" s="14"/>
      <c r="J30" s="14"/>
      <c r="K30" s="14"/>
      <c r="L30" s="36">
        <f>K30+I30+G30</f>
        <v>0</v>
      </c>
      <c r="M30" s="36"/>
    </row>
    <row r="31" spans="1:13" x14ac:dyDescent="0.35">
      <c r="A31" s="12"/>
      <c r="B31" s="18" t="s">
        <v>29</v>
      </c>
      <c r="C31" s="18" t="s">
        <v>30</v>
      </c>
      <c r="D31" s="12" t="s">
        <v>97</v>
      </c>
      <c r="E31" s="12">
        <f>E27*0.4</f>
        <v>25.92</v>
      </c>
      <c r="F31" s="14"/>
      <c r="G31" s="14"/>
      <c r="H31" s="14"/>
      <c r="I31" s="14"/>
      <c r="J31" s="14"/>
      <c r="K31" s="14"/>
      <c r="L31" s="36">
        <f>K31+I31+G31</f>
        <v>0</v>
      </c>
      <c r="M31" s="36"/>
    </row>
    <row r="32" spans="1:13" ht="29" x14ac:dyDescent="0.35">
      <c r="A32" s="12">
        <v>41</v>
      </c>
      <c r="B32" s="15" t="s">
        <v>123</v>
      </c>
      <c r="C32" s="15" t="s">
        <v>124</v>
      </c>
      <c r="D32" s="10" t="s">
        <v>88</v>
      </c>
      <c r="E32" s="10">
        <v>3100</v>
      </c>
      <c r="F32" s="36"/>
      <c r="G32" s="14"/>
      <c r="H32" s="14"/>
      <c r="I32" s="14"/>
      <c r="J32" s="14"/>
      <c r="K32" s="14"/>
      <c r="L32" s="36"/>
      <c r="M32" s="36"/>
    </row>
    <row r="33" spans="1:13" x14ac:dyDescent="0.35">
      <c r="A33" s="12"/>
      <c r="B33" s="17" t="s">
        <v>38</v>
      </c>
      <c r="C33" s="17" t="s">
        <v>39</v>
      </c>
      <c r="D33" s="12" t="s">
        <v>88</v>
      </c>
      <c r="E33" s="12">
        <f>E32</f>
        <v>3100</v>
      </c>
      <c r="F33" s="36"/>
      <c r="G33" s="14"/>
      <c r="H33" s="14"/>
      <c r="I33" s="14"/>
      <c r="J33" s="14"/>
      <c r="K33" s="14"/>
      <c r="L33" s="36">
        <f>K33+I33+G33</f>
        <v>0</v>
      </c>
      <c r="M33" s="36"/>
    </row>
    <row r="34" spans="1:13" x14ac:dyDescent="0.35">
      <c r="A34" s="12"/>
      <c r="B34" s="17" t="s">
        <v>125</v>
      </c>
      <c r="C34" s="17" t="s">
        <v>126</v>
      </c>
      <c r="D34" s="12" t="s">
        <v>88</v>
      </c>
      <c r="E34" s="12">
        <f>E33</f>
        <v>3100</v>
      </c>
      <c r="F34" s="36"/>
      <c r="G34" s="14"/>
      <c r="H34" s="14"/>
      <c r="I34" s="14"/>
      <c r="J34" s="14"/>
      <c r="K34" s="14"/>
      <c r="L34" s="36">
        <f>K34+I34+G34</f>
        <v>0</v>
      </c>
      <c r="M34" s="36"/>
    </row>
    <row r="35" spans="1:13" x14ac:dyDescent="0.35">
      <c r="A35" s="12"/>
      <c r="B35" s="17"/>
      <c r="C35" s="17"/>
      <c r="D35" s="12"/>
      <c r="E35" s="12"/>
      <c r="F35" s="36"/>
      <c r="G35" s="14"/>
      <c r="H35" s="14"/>
      <c r="I35" s="14"/>
      <c r="J35" s="14"/>
      <c r="K35" s="14"/>
      <c r="L35" s="36"/>
      <c r="M35" s="36"/>
    </row>
    <row r="36" spans="1:13" s="22" customFormat="1" x14ac:dyDescent="0.35">
      <c r="A36" s="10"/>
      <c r="B36" s="15" t="s">
        <v>72</v>
      </c>
      <c r="C36" s="15" t="s">
        <v>10</v>
      </c>
      <c r="D36" s="10"/>
      <c r="E36" s="10"/>
      <c r="F36" s="16"/>
      <c r="G36" s="16">
        <f>SUM(G9:G34)</f>
        <v>0</v>
      </c>
      <c r="H36" s="16"/>
      <c r="I36" s="16">
        <f>SUM(I9:I34)</f>
        <v>0</v>
      </c>
      <c r="J36" s="16"/>
      <c r="K36" s="16">
        <f>SUM(K9:K34)</f>
        <v>0</v>
      </c>
      <c r="L36" s="37">
        <f>SUM(L10:L34)</f>
        <v>0</v>
      </c>
      <c r="M36" s="37"/>
    </row>
    <row r="37" spans="1:13" s="22" customFormat="1" x14ac:dyDescent="0.35">
      <c r="A37" s="23"/>
      <c r="B37" s="15" t="s">
        <v>73</v>
      </c>
      <c r="C37" s="15" t="s">
        <v>74</v>
      </c>
      <c r="D37" s="24">
        <v>0.03</v>
      </c>
      <c r="E37" s="23"/>
      <c r="F37" s="25"/>
      <c r="G37" s="16"/>
      <c r="H37" s="25"/>
      <c r="I37" s="25"/>
      <c r="J37" s="26"/>
      <c r="K37" s="26"/>
      <c r="L37" s="38">
        <f>G36*D37</f>
        <v>0</v>
      </c>
      <c r="M37" s="38"/>
    </row>
    <row r="38" spans="1:13" x14ac:dyDescent="0.35">
      <c r="A38" s="21"/>
      <c r="B38" s="15" t="s">
        <v>72</v>
      </c>
      <c r="C38" s="15" t="s">
        <v>10</v>
      </c>
      <c r="D38" s="23"/>
      <c r="E38" s="23"/>
      <c r="F38" s="26"/>
      <c r="G38" s="26"/>
      <c r="H38" s="26"/>
      <c r="I38" s="26"/>
      <c r="J38" s="26"/>
      <c r="K38" s="26"/>
      <c r="L38" s="39">
        <f>L36+L37</f>
        <v>0</v>
      </c>
      <c r="M38" s="39"/>
    </row>
    <row r="39" spans="1:13" s="22" customFormat="1" x14ac:dyDescent="0.35">
      <c r="A39" s="23"/>
      <c r="B39" s="28" t="s">
        <v>75</v>
      </c>
      <c r="C39" s="28" t="s">
        <v>76</v>
      </c>
      <c r="D39" s="29">
        <v>0.1</v>
      </c>
      <c r="E39" s="23"/>
      <c r="F39" s="26"/>
      <c r="G39" s="26"/>
      <c r="H39" s="26"/>
      <c r="I39" s="26"/>
      <c r="J39" s="26"/>
      <c r="K39" s="26"/>
      <c r="L39" s="38">
        <f>L38*D39</f>
        <v>0</v>
      </c>
      <c r="M39" s="38"/>
    </row>
    <row r="40" spans="1:13" x14ac:dyDescent="0.35">
      <c r="A40" s="21"/>
      <c r="B40" s="15" t="s">
        <v>72</v>
      </c>
      <c r="C40" s="15" t="s">
        <v>10</v>
      </c>
      <c r="D40" s="23"/>
      <c r="E40" s="23"/>
      <c r="F40" s="26"/>
      <c r="G40" s="26"/>
      <c r="H40" s="26"/>
      <c r="I40" s="26"/>
      <c r="J40" s="26"/>
      <c r="K40" s="26"/>
      <c r="L40" s="39">
        <f>SUM(L38:L39)</f>
        <v>0</v>
      </c>
      <c r="M40" s="39"/>
    </row>
    <row r="41" spans="1:13" s="22" customFormat="1" x14ac:dyDescent="0.35">
      <c r="A41" s="23"/>
      <c r="B41" s="28" t="s">
        <v>77</v>
      </c>
      <c r="C41" s="28" t="s">
        <v>78</v>
      </c>
      <c r="D41" s="24">
        <v>0.08</v>
      </c>
      <c r="E41" s="23"/>
      <c r="F41" s="26"/>
      <c r="G41" s="26"/>
      <c r="H41" s="26"/>
      <c r="I41" s="26"/>
      <c r="J41" s="26"/>
      <c r="K41" s="26"/>
      <c r="L41" s="38">
        <f>L40*D41</f>
        <v>0</v>
      </c>
      <c r="M41" s="38"/>
    </row>
    <row r="42" spans="1:13" x14ac:dyDescent="0.35">
      <c r="A42" s="21"/>
      <c r="B42" s="15" t="s">
        <v>72</v>
      </c>
      <c r="C42" s="15" t="s">
        <v>10</v>
      </c>
      <c r="D42" s="40"/>
      <c r="E42" s="23"/>
      <c r="F42" s="26"/>
      <c r="G42" s="26"/>
      <c r="H42" s="26"/>
      <c r="I42" s="26"/>
      <c r="J42" s="26"/>
      <c r="K42" s="26"/>
      <c r="L42" s="39">
        <f>L40+L41</f>
        <v>0</v>
      </c>
      <c r="M42" s="39"/>
    </row>
    <row r="43" spans="1:13" s="22" customFormat="1" x14ac:dyDescent="0.35">
      <c r="A43" s="23"/>
      <c r="B43" s="15" t="s">
        <v>79</v>
      </c>
      <c r="C43" s="15" t="s">
        <v>80</v>
      </c>
      <c r="D43" s="24">
        <v>0.18</v>
      </c>
      <c r="E43" s="23"/>
      <c r="F43" s="25"/>
      <c r="G43" s="16"/>
      <c r="H43" s="25"/>
      <c r="I43" s="25"/>
      <c r="J43" s="26"/>
      <c r="K43" s="26"/>
      <c r="L43" s="37">
        <f>L42*D43</f>
        <v>0</v>
      </c>
      <c r="M43" s="37"/>
    </row>
    <row r="44" spans="1:13" s="22" customFormat="1" x14ac:dyDescent="0.35">
      <c r="A44" s="23"/>
      <c r="B44" s="15" t="s">
        <v>72</v>
      </c>
      <c r="C44" s="15" t="s">
        <v>81</v>
      </c>
      <c r="D44" s="23"/>
      <c r="E44" s="23"/>
      <c r="F44" s="25"/>
      <c r="G44" s="16"/>
      <c r="H44" s="25"/>
      <c r="I44" s="25"/>
      <c r="J44" s="26"/>
      <c r="K44" s="26"/>
      <c r="L44" s="41">
        <f>L42+L43</f>
        <v>0</v>
      </c>
      <c r="M44" s="41"/>
    </row>
  </sheetData>
  <mergeCells count="18">
    <mergeCell ref="J6:J7"/>
    <mergeCell ref="K6:K7"/>
    <mergeCell ref="M4:M7"/>
    <mergeCell ref="A1:L1"/>
    <mergeCell ref="A2:K2"/>
    <mergeCell ref="A4:A7"/>
    <mergeCell ref="B4:B7"/>
    <mergeCell ref="C4:C7"/>
    <mergeCell ref="D4:D7"/>
    <mergeCell ref="E4:E7"/>
    <mergeCell ref="F4:G5"/>
    <mergeCell ref="H4:I5"/>
    <mergeCell ref="J4:K5"/>
    <mergeCell ref="L4:L7"/>
    <mergeCell ref="F6:F7"/>
    <mergeCell ref="G6:G7"/>
    <mergeCell ref="H6:H7"/>
    <mergeCell ref="I6:I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ACF2-CE4D-4429-998F-5D5F2FD49666}">
  <dimension ref="A1:L49"/>
  <sheetViews>
    <sheetView zoomScale="60" zoomScaleNormal="60" workbookViewId="0">
      <selection activeCell="E19" sqref="E19"/>
    </sheetView>
  </sheetViews>
  <sheetFormatPr defaultColWidth="9.1796875" defaultRowHeight="14.5" x14ac:dyDescent="0.35"/>
  <cols>
    <col min="1" max="1" width="4.7265625" style="2" customWidth="1"/>
    <col min="2" max="2" width="43.26953125" style="2" customWidth="1"/>
    <col min="3" max="3" width="42.7265625" style="2" customWidth="1"/>
    <col min="4" max="4" width="12.54296875" style="2" customWidth="1"/>
    <col min="5" max="5" width="13.26953125" style="2" customWidth="1"/>
    <col min="6" max="6" width="15.7265625" style="31" customWidth="1"/>
    <col min="7" max="7" width="18.54296875" style="31" customWidth="1"/>
    <col min="8" max="8" width="15.7265625" style="31" customWidth="1"/>
    <col min="9" max="9" width="16.26953125" style="31" bestFit="1" customWidth="1"/>
    <col min="10" max="11" width="15.7265625" style="31" customWidth="1"/>
    <col min="12" max="12" width="20.81640625" style="32" customWidth="1"/>
    <col min="13" max="16384" width="9.1796875" style="2"/>
  </cols>
  <sheetData>
    <row r="1" spans="1:12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15.5" x14ac:dyDescent="0.3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</row>
    <row r="3" spans="1:12" ht="16" x14ac:dyDescent="0.35">
      <c r="A3" s="4"/>
      <c r="B3" s="5"/>
      <c r="C3" s="5"/>
      <c r="D3" s="6"/>
      <c r="E3" s="5"/>
      <c r="F3" s="7"/>
      <c r="G3" s="7"/>
      <c r="H3" s="7"/>
      <c r="I3" s="7"/>
      <c r="J3" s="3"/>
      <c r="K3" s="8"/>
      <c r="L3" s="9"/>
    </row>
    <row r="4" spans="1:12" x14ac:dyDescent="0.35">
      <c r="A4" s="54" t="s">
        <v>2</v>
      </c>
      <c r="B4" s="57" t="s">
        <v>3</v>
      </c>
      <c r="C4" s="57" t="s">
        <v>4</v>
      </c>
      <c r="D4" s="47" t="s">
        <v>5</v>
      </c>
      <c r="E4" s="60" t="s">
        <v>6</v>
      </c>
      <c r="F4" s="49" t="s">
        <v>7</v>
      </c>
      <c r="G4" s="49"/>
      <c r="H4" s="49" t="s">
        <v>8</v>
      </c>
      <c r="I4" s="49"/>
      <c r="J4" s="50" t="s">
        <v>9</v>
      </c>
      <c r="K4" s="50"/>
      <c r="L4" s="49" t="s">
        <v>10</v>
      </c>
    </row>
    <row r="5" spans="1:12" x14ac:dyDescent="0.35">
      <c r="A5" s="55"/>
      <c r="B5" s="58"/>
      <c r="C5" s="58"/>
      <c r="D5" s="47"/>
      <c r="E5" s="61"/>
      <c r="F5" s="49"/>
      <c r="G5" s="49"/>
      <c r="H5" s="49"/>
      <c r="I5" s="49"/>
      <c r="J5" s="50"/>
      <c r="K5" s="50"/>
      <c r="L5" s="49"/>
    </row>
    <row r="6" spans="1:12" ht="14.5" customHeight="1" x14ac:dyDescent="0.35">
      <c r="A6" s="55"/>
      <c r="B6" s="58"/>
      <c r="C6" s="58"/>
      <c r="D6" s="47"/>
      <c r="E6" s="61"/>
      <c r="F6" s="51" t="s">
        <v>11</v>
      </c>
      <c r="G6" s="51" t="s">
        <v>12</v>
      </c>
      <c r="H6" s="51" t="s">
        <v>11</v>
      </c>
      <c r="I6" s="51" t="s">
        <v>12</v>
      </c>
      <c r="J6" s="51" t="s">
        <v>11</v>
      </c>
      <c r="K6" s="51" t="s">
        <v>12</v>
      </c>
      <c r="L6" s="49"/>
    </row>
    <row r="7" spans="1:12" x14ac:dyDescent="0.35">
      <c r="A7" s="56"/>
      <c r="B7" s="59"/>
      <c r="C7" s="59"/>
      <c r="D7" s="47"/>
      <c r="E7" s="62"/>
      <c r="F7" s="51"/>
      <c r="G7" s="51"/>
      <c r="H7" s="51"/>
      <c r="I7" s="51"/>
      <c r="J7" s="51"/>
      <c r="K7" s="51"/>
      <c r="L7" s="49"/>
    </row>
    <row r="8" spans="1:12" x14ac:dyDescent="0.35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</row>
    <row r="9" spans="1:12" x14ac:dyDescent="0.35">
      <c r="A9" s="11"/>
      <c r="B9" s="10" t="s">
        <v>13</v>
      </c>
      <c r="C9" s="10" t="s">
        <v>14</v>
      </c>
      <c r="D9" s="12"/>
      <c r="E9" s="12"/>
      <c r="F9" s="13"/>
      <c r="G9" s="14"/>
      <c r="H9" s="14"/>
      <c r="I9" s="14"/>
      <c r="J9" s="14"/>
      <c r="K9" s="14"/>
      <c r="L9" s="14"/>
    </row>
    <row r="10" spans="1:12" ht="29" x14ac:dyDescent="0.35">
      <c r="A10" s="10">
        <v>13</v>
      </c>
      <c r="B10" s="15" t="s">
        <v>15</v>
      </c>
      <c r="C10" s="15" t="s">
        <v>16</v>
      </c>
      <c r="D10" s="10" t="s">
        <v>17</v>
      </c>
      <c r="E10" s="10">
        <v>1310.4000000000001</v>
      </c>
      <c r="F10" s="16"/>
      <c r="G10" s="14"/>
      <c r="H10" s="16"/>
      <c r="I10" s="14"/>
      <c r="J10" s="16"/>
      <c r="K10" s="14"/>
      <c r="L10" s="14">
        <f t="shared" ref="L10:L39" si="0">K10+I10+G10</f>
        <v>0</v>
      </c>
    </row>
    <row r="11" spans="1:12" x14ac:dyDescent="0.35">
      <c r="A11" s="12"/>
      <c r="B11" s="17" t="s">
        <v>18</v>
      </c>
      <c r="C11" s="17" t="s">
        <v>19</v>
      </c>
      <c r="D11" s="12" t="s">
        <v>20</v>
      </c>
      <c r="E11" s="12">
        <f>E10</f>
        <v>1310.4000000000001</v>
      </c>
      <c r="F11" s="14"/>
      <c r="G11" s="14"/>
      <c r="H11" s="14"/>
      <c r="I11" s="14"/>
      <c r="J11" s="14"/>
      <c r="K11" s="14"/>
      <c r="L11" s="14">
        <f t="shared" si="0"/>
        <v>0</v>
      </c>
    </row>
    <row r="12" spans="1:12" x14ac:dyDescent="0.35">
      <c r="A12" s="12"/>
      <c r="B12" s="18" t="s">
        <v>21</v>
      </c>
      <c r="C12" s="18" t="s">
        <v>22</v>
      </c>
      <c r="D12" s="12" t="s">
        <v>23</v>
      </c>
      <c r="E12" s="12">
        <f>E10*2</f>
        <v>2620.8000000000002</v>
      </c>
      <c r="F12" s="14"/>
      <c r="G12" s="14"/>
      <c r="H12" s="14"/>
      <c r="I12" s="14"/>
      <c r="J12" s="14"/>
      <c r="K12" s="14"/>
      <c r="L12" s="14">
        <f t="shared" si="0"/>
        <v>0</v>
      </c>
    </row>
    <row r="13" spans="1:12" x14ac:dyDescent="0.35">
      <c r="A13" s="12"/>
      <c r="B13" s="17" t="s">
        <v>24</v>
      </c>
      <c r="C13" s="17" t="s">
        <v>25</v>
      </c>
      <c r="D13" s="12" t="s">
        <v>17</v>
      </c>
      <c r="E13" s="19">
        <f>E10*1.02</f>
        <v>1336.6080000000002</v>
      </c>
      <c r="F13" s="14"/>
      <c r="G13" s="14"/>
      <c r="H13" s="14"/>
      <c r="I13" s="14"/>
      <c r="J13" s="14"/>
      <c r="K13" s="14"/>
      <c r="L13" s="14">
        <f t="shared" si="0"/>
        <v>0</v>
      </c>
    </row>
    <row r="14" spans="1:12" x14ac:dyDescent="0.35">
      <c r="A14" s="12"/>
      <c r="B14" s="17" t="s">
        <v>26</v>
      </c>
      <c r="C14" s="17" t="s">
        <v>27</v>
      </c>
      <c r="D14" s="12" t="s">
        <v>28</v>
      </c>
      <c r="E14" s="12">
        <f>E10*4</f>
        <v>5241.6000000000004</v>
      </c>
      <c r="F14" s="14"/>
      <c r="G14" s="14"/>
      <c r="H14" s="14"/>
      <c r="I14" s="14"/>
      <c r="J14" s="14"/>
      <c r="K14" s="14"/>
      <c r="L14" s="14">
        <f t="shared" si="0"/>
        <v>0</v>
      </c>
    </row>
    <row r="15" spans="1:12" x14ac:dyDescent="0.35">
      <c r="A15" s="12"/>
      <c r="B15" s="17" t="s">
        <v>29</v>
      </c>
      <c r="C15" s="17" t="s">
        <v>30</v>
      </c>
      <c r="D15" s="12" t="s">
        <v>31</v>
      </c>
      <c r="E15" s="12">
        <f>E10*0.14</f>
        <v>183.45600000000002</v>
      </c>
      <c r="F15" s="14"/>
      <c r="G15" s="14"/>
      <c r="H15" s="14"/>
      <c r="I15" s="14"/>
      <c r="J15" s="14"/>
      <c r="K15" s="14"/>
      <c r="L15" s="14">
        <f t="shared" si="0"/>
        <v>0</v>
      </c>
    </row>
    <row r="16" spans="1:12" ht="29" x14ac:dyDescent="0.35">
      <c r="A16" s="10">
        <v>14</v>
      </c>
      <c r="B16" s="15" t="s">
        <v>32</v>
      </c>
      <c r="C16" s="15" t="s">
        <v>33</v>
      </c>
      <c r="D16" s="10" t="s">
        <v>17</v>
      </c>
      <c r="E16" s="10">
        <f>E10</f>
        <v>1310.4000000000001</v>
      </c>
      <c r="F16" s="16"/>
      <c r="G16" s="14"/>
      <c r="H16" s="16"/>
      <c r="I16" s="14"/>
      <c r="J16" s="16"/>
      <c r="K16" s="14"/>
      <c r="L16" s="14">
        <f t="shared" si="0"/>
        <v>0</v>
      </c>
    </row>
    <row r="17" spans="1:12" x14ac:dyDescent="0.35">
      <c r="A17" s="12"/>
      <c r="B17" s="17" t="s">
        <v>18</v>
      </c>
      <c r="C17" s="17" t="s">
        <v>19</v>
      </c>
      <c r="D17" s="12" t="s">
        <v>17</v>
      </c>
      <c r="E17" s="12">
        <f>E16</f>
        <v>1310.4000000000001</v>
      </c>
      <c r="F17" s="14"/>
      <c r="G17" s="14"/>
      <c r="H17" s="14"/>
      <c r="I17" s="14"/>
      <c r="J17" s="14"/>
      <c r="K17" s="14"/>
      <c r="L17" s="14">
        <f t="shared" si="0"/>
        <v>0</v>
      </c>
    </row>
    <row r="18" spans="1:12" x14ac:dyDescent="0.35">
      <c r="A18" s="12"/>
      <c r="B18" s="17" t="s">
        <v>34</v>
      </c>
      <c r="C18" s="17" t="s">
        <v>35</v>
      </c>
      <c r="D18" s="12" t="s">
        <v>20</v>
      </c>
      <c r="E18" s="20">
        <f>E16*0.18</f>
        <v>235.87200000000001</v>
      </c>
      <c r="F18" s="14"/>
      <c r="G18" s="14"/>
      <c r="H18" s="14"/>
      <c r="I18" s="14"/>
      <c r="J18" s="14"/>
      <c r="K18" s="14"/>
      <c r="L18" s="14">
        <f t="shared" si="0"/>
        <v>0</v>
      </c>
    </row>
    <row r="19" spans="1:12" x14ac:dyDescent="0.35">
      <c r="A19" s="12"/>
      <c r="B19" s="17" t="s">
        <v>29</v>
      </c>
      <c r="C19" s="17" t="s">
        <v>30</v>
      </c>
      <c r="D19" s="12" t="s">
        <v>31</v>
      </c>
      <c r="E19" s="19">
        <f>E18</f>
        <v>235.87200000000001</v>
      </c>
      <c r="F19" s="14"/>
      <c r="G19" s="14"/>
      <c r="H19" s="14"/>
      <c r="I19" s="14"/>
      <c r="J19" s="14"/>
      <c r="K19" s="14"/>
      <c r="L19" s="14">
        <f t="shared" si="0"/>
        <v>0</v>
      </c>
    </row>
    <row r="20" spans="1:12" ht="29" x14ac:dyDescent="0.35">
      <c r="A20" s="10">
        <f>A16+1</f>
        <v>15</v>
      </c>
      <c r="B20" s="15" t="s">
        <v>36</v>
      </c>
      <c r="C20" s="15" t="s">
        <v>37</v>
      </c>
      <c r="D20" s="10" t="s">
        <v>17</v>
      </c>
      <c r="E20" s="10">
        <v>1586.9</v>
      </c>
      <c r="F20" s="16"/>
      <c r="G20" s="14"/>
      <c r="H20" s="16"/>
      <c r="I20" s="14"/>
      <c r="J20" s="16"/>
      <c r="K20" s="14"/>
      <c r="L20" s="14">
        <f t="shared" si="0"/>
        <v>0</v>
      </c>
    </row>
    <row r="21" spans="1:12" x14ac:dyDescent="0.35">
      <c r="A21" s="21"/>
      <c r="B21" s="18" t="s">
        <v>38</v>
      </c>
      <c r="C21" s="18" t="s">
        <v>39</v>
      </c>
      <c r="D21" s="12" t="s">
        <v>17</v>
      </c>
      <c r="E21" s="12">
        <f>E20</f>
        <v>1586.9</v>
      </c>
      <c r="F21" s="14"/>
      <c r="G21" s="14"/>
      <c r="H21" s="14"/>
      <c r="I21" s="14"/>
      <c r="J21" s="14"/>
      <c r="K21" s="14"/>
      <c r="L21" s="14">
        <f t="shared" si="0"/>
        <v>0</v>
      </c>
    </row>
    <row r="22" spans="1:12" x14ac:dyDescent="0.35">
      <c r="A22" s="21"/>
      <c r="B22" s="18" t="s">
        <v>40</v>
      </c>
      <c r="C22" s="18" t="s">
        <v>41</v>
      </c>
      <c r="D22" s="12" t="s">
        <v>17</v>
      </c>
      <c r="E22" s="12">
        <f>E20*1.2</f>
        <v>1904.28</v>
      </c>
      <c r="F22" s="14"/>
      <c r="G22" s="14"/>
      <c r="H22" s="14"/>
      <c r="I22" s="14"/>
      <c r="J22" s="14"/>
      <c r="K22" s="14"/>
      <c r="L22" s="14">
        <f t="shared" si="0"/>
        <v>0</v>
      </c>
    </row>
    <row r="23" spans="1:12" x14ac:dyDescent="0.35">
      <c r="A23" s="21"/>
      <c r="B23" s="18" t="s">
        <v>42</v>
      </c>
      <c r="C23" s="18" t="s">
        <v>43</v>
      </c>
      <c r="D23" s="12" t="s">
        <v>17</v>
      </c>
      <c r="E23" s="12">
        <f>E20*1.2</f>
        <v>1904.28</v>
      </c>
      <c r="F23" s="14"/>
      <c r="G23" s="14"/>
      <c r="H23" s="14"/>
      <c r="I23" s="14"/>
      <c r="J23" s="14"/>
      <c r="K23" s="14"/>
      <c r="L23" s="14">
        <f t="shared" si="0"/>
        <v>0</v>
      </c>
    </row>
    <row r="24" spans="1:12" x14ac:dyDescent="0.35">
      <c r="A24" s="21"/>
      <c r="B24" s="18" t="s">
        <v>44</v>
      </c>
      <c r="C24" s="18" t="s">
        <v>45</v>
      </c>
      <c r="D24" s="12" t="s">
        <v>28</v>
      </c>
      <c r="E24" s="12">
        <f>E20*0.45</f>
        <v>714.10500000000002</v>
      </c>
      <c r="F24" s="14"/>
      <c r="G24" s="14"/>
      <c r="H24" s="14"/>
      <c r="I24" s="14"/>
      <c r="J24" s="14"/>
      <c r="K24" s="14"/>
      <c r="L24" s="14">
        <f t="shared" si="0"/>
        <v>0</v>
      </c>
    </row>
    <row r="25" spans="1:12" x14ac:dyDescent="0.35">
      <c r="A25" s="21"/>
      <c r="B25" s="18" t="s">
        <v>46</v>
      </c>
      <c r="C25" s="18" t="s">
        <v>47</v>
      </c>
      <c r="D25" s="12" t="s">
        <v>48</v>
      </c>
      <c r="E25" s="12">
        <v>12</v>
      </c>
      <c r="F25" s="14"/>
      <c r="G25" s="14"/>
      <c r="H25" s="14"/>
      <c r="I25" s="14"/>
      <c r="J25" s="14"/>
      <c r="K25" s="14"/>
      <c r="L25" s="14">
        <f t="shared" si="0"/>
        <v>0</v>
      </c>
    </row>
    <row r="26" spans="1:12" x14ac:dyDescent="0.35">
      <c r="A26" s="21"/>
      <c r="B26" s="18" t="s">
        <v>49</v>
      </c>
      <c r="C26" s="18" t="s">
        <v>50</v>
      </c>
      <c r="D26" s="12" t="s">
        <v>28</v>
      </c>
      <c r="E26" s="12">
        <f>E20*0.25</f>
        <v>396.72500000000002</v>
      </c>
      <c r="F26" s="14"/>
      <c r="G26" s="14"/>
      <c r="H26" s="14"/>
      <c r="I26" s="14"/>
      <c r="J26" s="14"/>
      <c r="K26" s="14"/>
      <c r="L26" s="14">
        <f t="shared" si="0"/>
        <v>0</v>
      </c>
    </row>
    <row r="27" spans="1:12" ht="29" x14ac:dyDescent="0.35">
      <c r="A27" s="10">
        <f>A20+1</f>
        <v>16</v>
      </c>
      <c r="B27" s="15" t="s">
        <v>51</v>
      </c>
      <c r="C27" s="15" t="s">
        <v>52</v>
      </c>
      <c r="D27" s="10" t="s">
        <v>53</v>
      </c>
      <c r="E27" s="10">
        <v>165.35</v>
      </c>
      <c r="F27" s="14"/>
      <c r="G27" s="14"/>
      <c r="H27" s="14"/>
      <c r="I27" s="14"/>
      <c r="J27" s="14"/>
      <c r="K27" s="14"/>
      <c r="L27" s="14">
        <f t="shared" si="0"/>
        <v>0</v>
      </c>
    </row>
    <row r="28" spans="1:12" x14ac:dyDescent="0.35">
      <c r="A28" s="12"/>
      <c r="B28" s="17" t="s">
        <v>38</v>
      </c>
      <c r="C28" s="17" t="s">
        <v>39</v>
      </c>
      <c r="D28" s="12" t="str">
        <f>D27</f>
        <v>გ.მ</v>
      </c>
      <c r="E28" s="12">
        <f>E27</f>
        <v>165.35</v>
      </c>
      <c r="F28" s="14"/>
      <c r="G28" s="14"/>
      <c r="H28" s="14"/>
      <c r="I28" s="14"/>
      <c r="J28" s="14"/>
      <c r="K28" s="14"/>
      <c r="L28" s="14">
        <f t="shared" si="0"/>
        <v>0</v>
      </c>
    </row>
    <row r="29" spans="1:12" x14ac:dyDescent="0.35">
      <c r="A29" s="12"/>
      <c r="B29" s="17" t="s">
        <v>54</v>
      </c>
      <c r="C29" s="17" t="s">
        <v>55</v>
      </c>
      <c r="D29" s="12" t="s">
        <v>17</v>
      </c>
      <c r="E29" s="12">
        <f>E27*0.5*1.1</f>
        <v>90.94250000000001</v>
      </c>
      <c r="F29" s="14"/>
      <c r="G29" s="14"/>
      <c r="H29" s="14"/>
      <c r="I29" s="14"/>
      <c r="J29" s="14"/>
      <c r="K29" s="14"/>
      <c r="L29" s="14">
        <f t="shared" si="0"/>
        <v>0</v>
      </c>
    </row>
    <row r="30" spans="1:12" x14ac:dyDescent="0.35">
      <c r="A30" s="12"/>
      <c r="B30" s="17" t="s">
        <v>56</v>
      </c>
      <c r="C30" s="17" t="s">
        <v>57</v>
      </c>
      <c r="D30" s="12" t="s">
        <v>58</v>
      </c>
      <c r="E30" s="12">
        <v>0.8</v>
      </c>
      <c r="F30" s="14"/>
      <c r="G30" s="14"/>
      <c r="H30" s="14"/>
      <c r="I30" s="14"/>
      <c r="J30" s="14"/>
      <c r="K30" s="14"/>
      <c r="L30" s="14">
        <f t="shared" si="0"/>
        <v>0</v>
      </c>
    </row>
    <row r="31" spans="1:12" x14ac:dyDescent="0.35">
      <c r="A31" s="12"/>
      <c r="B31" s="17" t="s">
        <v>59</v>
      </c>
      <c r="C31" s="17" t="s">
        <v>60</v>
      </c>
      <c r="D31" s="12" t="s">
        <v>48</v>
      </c>
      <c r="E31" s="12">
        <f>E27*6</f>
        <v>992.09999999999991</v>
      </c>
      <c r="F31" s="14"/>
      <c r="G31" s="14"/>
      <c r="H31" s="14"/>
      <c r="I31" s="14"/>
      <c r="J31" s="14"/>
      <c r="K31" s="14"/>
      <c r="L31" s="14">
        <f t="shared" si="0"/>
        <v>0</v>
      </c>
    </row>
    <row r="32" spans="1:12" x14ac:dyDescent="0.35">
      <c r="A32" s="12"/>
      <c r="B32" s="17" t="s">
        <v>29</v>
      </c>
      <c r="C32" s="17" t="s">
        <v>30</v>
      </c>
      <c r="D32" s="12" t="s">
        <v>31</v>
      </c>
      <c r="E32" s="12">
        <f>E27*0.24</f>
        <v>39.683999999999997</v>
      </c>
      <c r="F32" s="14"/>
      <c r="G32" s="14"/>
      <c r="H32" s="14"/>
      <c r="I32" s="14"/>
      <c r="J32" s="14"/>
      <c r="K32" s="14"/>
      <c r="L32" s="14">
        <f t="shared" si="0"/>
        <v>0</v>
      </c>
    </row>
    <row r="33" spans="1:12" ht="29" x14ac:dyDescent="0.35">
      <c r="A33" s="10">
        <f>A27+1</f>
        <v>17</v>
      </c>
      <c r="B33" s="15" t="s">
        <v>61</v>
      </c>
      <c r="C33" s="15" t="s">
        <v>62</v>
      </c>
      <c r="D33" s="10" t="s">
        <v>63</v>
      </c>
      <c r="E33" s="10">
        <v>260</v>
      </c>
      <c r="F33" s="14"/>
      <c r="G33" s="14"/>
      <c r="H33" s="14"/>
      <c r="I33" s="14"/>
      <c r="J33" s="14"/>
      <c r="K33" s="14"/>
      <c r="L33" s="14">
        <f t="shared" si="0"/>
        <v>0</v>
      </c>
    </row>
    <row r="34" spans="1:12" x14ac:dyDescent="0.35">
      <c r="A34" s="12"/>
      <c r="B34" s="17" t="s">
        <v>38</v>
      </c>
      <c r="C34" s="17" t="s">
        <v>39</v>
      </c>
      <c r="D34" s="12" t="s">
        <v>63</v>
      </c>
      <c r="E34" s="12">
        <f>E33</f>
        <v>260</v>
      </c>
      <c r="F34" s="14"/>
      <c r="G34" s="14"/>
      <c r="H34" s="14"/>
      <c r="I34" s="14"/>
      <c r="J34" s="14"/>
      <c r="K34" s="14"/>
      <c r="L34" s="14">
        <f t="shared" si="0"/>
        <v>0</v>
      </c>
    </row>
    <row r="35" spans="1:12" x14ac:dyDescent="0.35">
      <c r="A35" s="12"/>
      <c r="B35" s="17" t="s">
        <v>64</v>
      </c>
      <c r="C35" s="17" t="s">
        <v>65</v>
      </c>
      <c r="D35" s="12" t="s">
        <v>63</v>
      </c>
      <c r="E35" s="12">
        <f>E34</f>
        <v>260</v>
      </c>
      <c r="F35" s="14"/>
      <c r="G35" s="14"/>
      <c r="H35" s="14"/>
      <c r="I35" s="14"/>
      <c r="J35" s="14"/>
      <c r="K35" s="14"/>
      <c r="L35" s="14">
        <f t="shared" si="0"/>
        <v>0</v>
      </c>
    </row>
    <row r="36" spans="1:12" x14ac:dyDescent="0.35">
      <c r="A36" s="12"/>
      <c r="B36" s="17" t="s">
        <v>66</v>
      </c>
      <c r="C36" s="17" t="s">
        <v>67</v>
      </c>
      <c r="D36" s="12" t="s">
        <v>48</v>
      </c>
      <c r="E36" s="12">
        <v>20</v>
      </c>
      <c r="F36" s="14"/>
      <c r="G36" s="14"/>
      <c r="H36" s="14"/>
      <c r="I36" s="14"/>
      <c r="J36" s="14"/>
      <c r="K36" s="14"/>
      <c r="L36" s="14">
        <f t="shared" si="0"/>
        <v>0</v>
      </c>
    </row>
    <row r="37" spans="1:12" x14ac:dyDescent="0.35">
      <c r="A37" s="12"/>
      <c r="B37" s="17" t="s">
        <v>68</v>
      </c>
      <c r="C37" s="17" t="s">
        <v>69</v>
      </c>
      <c r="D37" s="12" t="s">
        <v>48</v>
      </c>
      <c r="E37" s="12">
        <v>20</v>
      </c>
      <c r="F37" s="14"/>
      <c r="G37" s="14"/>
      <c r="H37" s="14"/>
      <c r="I37" s="14"/>
      <c r="J37" s="14"/>
      <c r="K37" s="14"/>
      <c r="L37" s="14">
        <f t="shared" si="0"/>
        <v>0</v>
      </c>
    </row>
    <row r="38" spans="1:12" x14ac:dyDescent="0.35">
      <c r="A38" s="12"/>
      <c r="B38" s="17" t="s">
        <v>70</v>
      </c>
      <c r="C38" s="17" t="s">
        <v>71</v>
      </c>
      <c r="D38" s="12" t="s">
        <v>48</v>
      </c>
      <c r="E38" s="12">
        <f>E33/2</f>
        <v>130</v>
      </c>
      <c r="F38" s="14"/>
      <c r="G38" s="14"/>
      <c r="H38" s="14"/>
      <c r="I38" s="14"/>
      <c r="J38" s="14"/>
      <c r="K38" s="14"/>
      <c r="L38" s="14">
        <f t="shared" si="0"/>
        <v>0</v>
      </c>
    </row>
    <row r="39" spans="1:12" x14ac:dyDescent="0.35">
      <c r="A39" s="12"/>
      <c r="B39" s="17" t="s">
        <v>29</v>
      </c>
      <c r="C39" s="17" t="s">
        <v>30</v>
      </c>
      <c r="D39" s="12" t="s">
        <v>31</v>
      </c>
      <c r="E39" s="12">
        <f>E33*0.5</f>
        <v>130</v>
      </c>
      <c r="F39" s="14"/>
      <c r="G39" s="14"/>
      <c r="H39" s="14"/>
      <c r="I39" s="14"/>
      <c r="J39" s="14"/>
      <c r="K39" s="14"/>
      <c r="L39" s="14">
        <f t="shared" si="0"/>
        <v>0</v>
      </c>
    </row>
    <row r="40" spans="1:12" x14ac:dyDescent="0.35">
      <c r="A40" s="12"/>
      <c r="B40" s="17"/>
      <c r="C40" s="17"/>
      <c r="D40" s="12"/>
      <c r="E40" s="12"/>
      <c r="F40" s="14"/>
      <c r="G40" s="14"/>
      <c r="H40" s="14"/>
      <c r="I40" s="14"/>
      <c r="J40" s="14"/>
      <c r="K40" s="14"/>
      <c r="L40" s="14"/>
    </row>
    <row r="41" spans="1:12" s="22" customFormat="1" x14ac:dyDescent="0.35">
      <c r="A41" s="10"/>
      <c r="B41" s="15" t="s">
        <v>72</v>
      </c>
      <c r="C41" s="15" t="s">
        <v>10</v>
      </c>
      <c r="D41" s="10"/>
      <c r="E41" s="10"/>
      <c r="F41" s="16"/>
      <c r="G41" s="16">
        <f>SUM(G9:G39)</f>
        <v>0</v>
      </c>
      <c r="H41" s="16"/>
      <c r="I41" s="16">
        <f>SUM(I9:I39)</f>
        <v>0</v>
      </c>
      <c r="J41" s="16"/>
      <c r="K41" s="16">
        <f>SUM(K9:K39)</f>
        <v>0</v>
      </c>
      <c r="L41" s="16">
        <f>SUM(L9:L39)</f>
        <v>0</v>
      </c>
    </row>
    <row r="42" spans="1:12" s="22" customFormat="1" x14ac:dyDescent="0.35">
      <c r="A42" s="23"/>
      <c r="B42" s="15" t="s">
        <v>73</v>
      </c>
      <c r="C42" s="15" t="s">
        <v>74</v>
      </c>
      <c r="D42" s="24">
        <v>0.03</v>
      </c>
      <c r="E42" s="23"/>
      <c r="F42" s="25"/>
      <c r="G42" s="16"/>
      <c r="H42" s="25"/>
      <c r="I42" s="25"/>
      <c r="J42" s="26"/>
      <c r="K42" s="26"/>
      <c r="L42" s="26">
        <f>G41*D42</f>
        <v>0</v>
      </c>
    </row>
    <row r="43" spans="1:12" x14ac:dyDescent="0.35">
      <c r="A43" s="21"/>
      <c r="B43" s="15" t="s">
        <v>72</v>
      </c>
      <c r="C43" s="15" t="s">
        <v>10</v>
      </c>
      <c r="D43" s="23"/>
      <c r="E43" s="23"/>
      <c r="F43" s="26"/>
      <c r="G43" s="26"/>
      <c r="H43" s="26"/>
      <c r="I43" s="26"/>
      <c r="J43" s="26"/>
      <c r="K43" s="26"/>
      <c r="L43" s="27">
        <f>L41+L42</f>
        <v>0</v>
      </c>
    </row>
    <row r="44" spans="1:12" s="22" customFormat="1" x14ac:dyDescent="0.35">
      <c r="A44" s="23"/>
      <c r="B44" s="28" t="s">
        <v>75</v>
      </c>
      <c r="C44" s="28" t="s">
        <v>76</v>
      </c>
      <c r="D44" s="29">
        <v>0.1</v>
      </c>
      <c r="E44" s="23"/>
      <c r="F44" s="26"/>
      <c r="G44" s="26"/>
      <c r="H44" s="26"/>
      <c r="I44" s="26"/>
      <c r="J44" s="26"/>
      <c r="K44" s="26"/>
      <c r="L44" s="26">
        <f>L43*D44</f>
        <v>0</v>
      </c>
    </row>
    <row r="45" spans="1:12" x14ac:dyDescent="0.35">
      <c r="A45" s="21"/>
      <c r="B45" s="15" t="s">
        <v>72</v>
      </c>
      <c r="C45" s="15" t="s">
        <v>10</v>
      </c>
      <c r="D45" s="23"/>
      <c r="E45" s="23"/>
      <c r="F45" s="26"/>
      <c r="G45" s="26"/>
      <c r="H45" s="26"/>
      <c r="I45" s="26"/>
      <c r="J45" s="26"/>
      <c r="K45" s="26"/>
      <c r="L45" s="27">
        <f>SUM(L43:L44)</f>
        <v>0</v>
      </c>
    </row>
    <row r="46" spans="1:12" s="22" customFormat="1" x14ac:dyDescent="0.35">
      <c r="A46" s="23"/>
      <c r="B46" s="28" t="s">
        <v>77</v>
      </c>
      <c r="C46" s="28" t="s">
        <v>78</v>
      </c>
      <c r="D46" s="24">
        <v>0.08</v>
      </c>
      <c r="E46" s="23"/>
      <c r="F46" s="26"/>
      <c r="G46" s="26"/>
      <c r="H46" s="26"/>
      <c r="I46" s="26"/>
      <c r="J46" s="26"/>
      <c r="K46" s="26"/>
      <c r="L46" s="26">
        <f>L45*D46</f>
        <v>0</v>
      </c>
    </row>
    <row r="47" spans="1:12" x14ac:dyDescent="0.35">
      <c r="A47" s="21"/>
      <c r="B47" s="15" t="s">
        <v>72</v>
      </c>
      <c r="C47" s="15" t="s">
        <v>10</v>
      </c>
      <c r="E47" s="23"/>
      <c r="F47" s="26"/>
      <c r="G47" s="26"/>
      <c r="H47" s="26"/>
      <c r="I47" s="26"/>
      <c r="J47" s="26"/>
      <c r="K47" s="26"/>
      <c r="L47" s="27">
        <f>L45+L46</f>
        <v>0</v>
      </c>
    </row>
    <row r="48" spans="1:12" s="22" customFormat="1" x14ac:dyDescent="0.35">
      <c r="A48" s="23"/>
      <c r="B48" s="15" t="s">
        <v>79</v>
      </c>
      <c r="C48" s="15" t="s">
        <v>80</v>
      </c>
      <c r="D48" s="24">
        <v>0.18</v>
      </c>
      <c r="E48" s="23"/>
      <c r="F48" s="25"/>
      <c r="G48" s="16"/>
      <c r="H48" s="25"/>
      <c r="I48" s="25"/>
      <c r="J48" s="26"/>
      <c r="K48" s="26"/>
      <c r="L48" s="16">
        <f>L47*D48</f>
        <v>0</v>
      </c>
    </row>
    <row r="49" spans="1:12" s="22" customFormat="1" x14ac:dyDescent="0.35">
      <c r="A49" s="23"/>
      <c r="B49" s="15" t="s">
        <v>72</v>
      </c>
      <c r="C49" s="15" t="s">
        <v>81</v>
      </c>
      <c r="D49" s="23"/>
      <c r="E49" s="23"/>
      <c r="F49" s="25"/>
      <c r="G49" s="16"/>
      <c r="H49" s="25"/>
      <c r="I49" s="25"/>
      <c r="J49" s="26"/>
      <c r="K49" s="26"/>
      <c r="L49" s="30">
        <f>L47+L48</f>
        <v>0</v>
      </c>
    </row>
  </sheetData>
  <mergeCells count="17">
    <mergeCell ref="L4:L7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B7"/>
    <mergeCell ref="C4:C7"/>
    <mergeCell ref="D4:D7"/>
    <mergeCell ref="E4:E7"/>
    <mergeCell ref="F4:G5"/>
    <mergeCell ref="H4:I5"/>
    <mergeCell ref="J4:K5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FAD24F9FCDE4CAA07BF9D87B71993" ma:contentTypeVersion="5" ma:contentTypeDescription="Create a new document." ma:contentTypeScope="" ma:versionID="fab5a8abd367f58103bc7bfb40c0ae1b">
  <xsd:schema xmlns:xsd="http://www.w3.org/2001/XMLSchema" xmlns:xs="http://www.w3.org/2001/XMLSchema" xmlns:p="http://schemas.microsoft.com/office/2006/metadata/properties" xmlns:ns3="06520139-3fe8-447f-a597-27523c9f651b" xmlns:ns4="9ba67cd5-969c-47f4-950c-440dd82b75c1" targetNamespace="http://schemas.microsoft.com/office/2006/metadata/properties" ma:root="true" ma:fieldsID="11c46c5bd94173944587b9cb7a05a4dc" ns3:_="" ns4:_="">
    <xsd:import namespace="06520139-3fe8-447f-a597-27523c9f651b"/>
    <xsd:import namespace="9ba67cd5-969c-47f4-950c-440dd82b75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20139-3fe8-447f-a597-27523c9f6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67cd5-969c-47f4-950c-440dd82b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6415A-7D24-4CBB-8D4F-96F4E0A10A63}">
  <ds:schemaRefs>
    <ds:schemaRef ds:uri="06520139-3fe8-447f-a597-27523c9f651b"/>
    <ds:schemaRef ds:uri="http://schemas.microsoft.com/office/2006/documentManagement/types"/>
    <ds:schemaRef ds:uri="http://schemas.microsoft.com/office/infopath/2007/PartnerControls"/>
    <ds:schemaRef ds:uri="http://purl.org/dc/dcmitype/"/>
    <ds:schemaRef ds:uri="9ba67cd5-969c-47f4-950c-440dd82b75c1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538F4F-0937-4C14-90E9-64C0DB3E8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20139-3fe8-447f-a597-27523c9f651b"/>
    <ds:schemaRef ds:uri="9ba67cd5-969c-47f4-950c-440dd82b7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5F43F-0E5C-4E8E-ABBB-6038E6FA8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Facade</vt:lpstr>
      <vt:lpstr>Roofing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2022-05-05T09:26:19Z</dcterms:created>
  <dcterms:modified xsi:type="dcterms:W3CDTF">2022-06-08T10:24:34Z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0x0101009B0FAD24F9FCDE4CAA07BF9D87B71993</vt:lpwstr>
  </property>
</Properties>
</file>